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017" sheetId="7" r:id="rId1"/>
    <sheet name="Sheet2" sheetId="9" r:id="rId2"/>
  </sheets>
  <definedNames>
    <definedName name="_xlnm.Print_Area" localSheetId="1">Sheet2!$C$3:$G$41</definedName>
  </definedNames>
  <calcPr calcId="152511"/>
</workbook>
</file>

<file path=xl/calcChain.xml><?xml version="1.0" encoding="utf-8"?>
<calcChain xmlns="http://schemas.openxmlformats.org/spreadsheetml/2006/main">
  <c r="D25" i="7"/>
  <c r="E40"/>
  <c r="E37"/>
  <c r="E41"/>
  <c r="D26"/>
  <c r="D37"/>
  <c r="D15"/>
  <c r="E23"/>
  <c r="E33"/>
  <c r="E35"/>
  <c r="E12"/>
  <c r="E11"/>
  <c r="E18"/>
  <c r="E14"/>
  <c r="E43"/>
  <c r="E31"/>
  <c r="E39"/>
  <c r="E29"/>
  <c r="E30"/>
  <c r="E28"/>
  <c r="E19"/>
  <c r="E26"/>
  <c r="E13"/>
  <c r="D12"/>
  <c r="D42"/>
  <c r="D17"/>
  <c r="D31"/>
  <c r="D28"/>
  <c r="E20"/>
  <c r="E32"/>
  <c r="E45"/>
  <c r="E38"/>
  <c r="E8"/>
  <c r="D32"/>
  <c r="E42"/>
  <c r="E24"/>
  <c r="D35"/>
  <c r="E27"/>
  <c r="D27"/>
  <c r="E10"/>
  <c r="D11"/>
  <c r="E22"/>
  <c r="E25"/>
  <c r="E34"/>
  <c r="E21"/>
  <c r="E16"/>
  <c r="D18"/>
  <c r="E15"/>
  <c r="AC15" s="1"/>
  <c r="D38"/>
  <c r="D10"/>
  <c r="D39"/>
  <c r="D30"/>
  <c r="D20"/>
  <c r="D21"/>
  <c r="E44"/>
  <c r="AC25"/>
  <c r="D29"/>
  <c r="E36"/>
  <c r="D14"/>
  <c r="E17"/>
  <c r="AC17" s="1"/>
  <c r="D43"/>
  <c r="D45"/>
  <c r="D34"/>
  <c r="D7"/>
  <c r="D24"/>
  <c r="E7"/>
  <c r="E9"/>
  <c r="D41"/>
  <c r="D44"/>
  <c r="D33"/>
  <c r="AC33" s="1"/>
  <c r="D8"/>
  <c r="AC8" s="1"/>
  <c r="D16"/>
  <c r="AC16" s="1"/>
  <c r="D22"/>
  <c r="AC22" s="1"/>
  <c r="D40"/>
  <c r="AC12"/>
  <c r="AC24"/>
  <c r="AC21"/>
  <c r="AC29"/>
  <c r="D19"/>
  <c r="AC19" s="1"/>
  <c r="AC42"/>
  <c r="AC20"/>
  <c r="D13"/>
  <c r="AC13" s="1"/>
  <c r="AC27"/>
  <c r="AC40"/>
  <c r="AC28"/>
  <c r="AC14"/>
  <c r="AC26"/>
  <c r="D36"/>
  <c r="AC36" s="1"/>
  <c r="AC30"/>
  <c r="D23"/>
  <c r="AC23" s="1"/>
  <c r="D9"/>
  <c r="AC9" s="1"/>
  <c r="AC34"/>
  <c r="AC10"/>
  <c r="AC11"/>
  <c r="AC41"/>
  <c r="AB46"/>
  <c r="AA46"/>
  <c r="Z46"/>
  <c r="Y46"/>
  <c r="X46"/>
  <c r="W46"/>
  <c r="U46"/>
  <c r="T46"/>
  <c r="R46"/>
  <c r="Q46"/>
  <c r="P46"/>
  <c r="O46"/>
  <c r="N46"/>
  <c r="M46"/>
  <c r="L46"/>
  <c r="K46"/>
  <c r="J46"/>
  <c r="I46"/>
  <c r="H46"/>
  <c r="G46"/>
  <c r="F46"/>
  <c r="AC43"/>
  <c r="AC39"/>
  <c r="AC37"/>
  <c r="AC35"/>
  <c r="AC31"/>
  <c r="AC18"/>
  <c r="AC7"/>
  <c r="E46"/>
  <c r="AC32"/>
  <c r="D46"/>
  <c r="AC45"/>
  <c r="AC38"/>
  <c r="AC44" l="1"/>
  <c r="AC46"/>
  <c r="D49" l="1"/>
  <c r="J52" s="1"/>
</calcChain>
</file>

<file path=xl/sharedStrings.xml><?xml version="1.0" encoding="utf-8"?>
<sst xmlns="http://schemas.openxmlformats.org/spreadsheetml/2006/main" count="127" uniqueCount="90">
  <si>
    <t>NO</t>
  </si>
  <si>
    <t>Kecamatan</t>
  </si>
  <si>
    <t>CT</t>
  </si>
  <si>
    <t>CG</t>
  </si>
  <si>
    <t>Karangnungal</t>
  </si>
  <si>
    <t>Cikalong</t>
  </si>
  <si>
    <t>Pancatengah</t>
  </si>
  <si>
    <t>Cikatomas</t>
  </si>
  <si>
    <t>Cibalong</t>
  </si>
  <si>
    <t>Parungponteng</t>
  </si>
  <si>
    <t>Bojongasih</t>
  </si>
  <si>
    <t>Culamega</t>
  </si>
  <si>
    <t>Bojonggambir</t>
  </si>
  <si>
    <t>sodonghilir</t>
  </si>
  <si>
    <t>Taraju</t>
  </si>
  <si>
    <t>Salawu</t>
  </si>
  <si>
    <t>Sukaraja</t>
  </si>
  <si>
    <t>Tanjungjaya</t>
  </si>
  <si>
    <t>Salopa</t>
  </si>
  <si>
    <t>Jatiwaras</t>
  </si>
  <si>
    <t xml:space="preserve">Cineam </t>
  </si>
  <si>
    <t>Karangjaya</t>
  </si>
  <si>
    <t>Manonjaya</t>
  </si>
  <si>
    <t>Gunungtanjung</t>
  </si>
  <si>
    <t>Singaparna</t>
  </si>
  <si>
    <t>Sukarame</t>
  </si>
  <si>
    <t>Mangunreja</t>
  </si>
  <si>
    <t>Cigalontang</t>
  </si>
  <si>
    <t>Leuwisari</t>
  </si>
  <si>
    <t>Padakembang</t>
  </si>
  <si>
    <t>Sariwangi</t>
  </si>
  <si>
    <t>Cisayong</t>
  </si>
  <si>
    <t>Sukahening</t>
  </si>
  <si>
    <t>Rajapolah</t>
  </si>
  <si>
    <t>Jamanis</t>
  </si>
  <si>
    <t>Ciawi</t>
  </si>
  <si>
    <t>Kadipaten</t>
  </si>
  <si>
    <t xml:space="preserve">Pagerageung </t>
  </si>
  <si>
    <t>Sukaratu</t>
  </si>
  <si>
    <t>PN</t>
  </si>
  <si>
    <t xml:space="preserve">Sukaresik </t>
  </si>
  <si>
    <t xml:space="preserve">Cipatujah </t>
  </si>
  <si>
    <t>Bantarkalong</t>
  </si>
  <si>
    <t xml:space="preserve">Puspahiang </t>
  </si>
  <si>
    <t>PAW</t>
  </si>
  <si>
    <t xml:space="preserve">Jumlah    </t>
  </si>
  <si>
    <t>HB</t>
  </si>
  <si>
    <t>Waris</t>
  </si>
  <si>
    <t>TTGaib</t>
  </si>
  <si>
    <t>CGG</t>
  </si>
  <si>
    <t>CTG</t>
  </si>
  <si>
    <t>TT</t>
  </si>
  <si>
    <t>PN/CG</t>
  </si>
  <si>
    <t>PA</t>
  </si>
  <si>
    <t>Hadhonah</t>
  </si>
  <si>
    <t>PN/CT</t>
  </si>
  <si>
    <t>Wakaf</t>
  </si>
  <si>
    <t>Sodonghilir</t>
  </si>
  <si>
    <t>Poligami</t>
  </si>
  <si>
    <t>Karangnunggal</t>
  </si>
  <si>
    <t xml:space="preserve">JANUARI 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</si>
  <si>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</si>
  <si>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</si>
  <si>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</si>
  <si>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</si>
  <si>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</si>
  <si>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</si>
  <si>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</si>
  <si>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</si>
  <si>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</si>
  <si>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NOPEMBER</t>
  </si>
  <si>
    <t>DESEMBER</t>
  </si>
  <si>
    <t>Perwalian</t>
  </si>
  <si>
    <t>Nikah</t>
  </si>
  <si>
    <t>Dispensasi</t>
  </si>
  <si>
    <t>WALI</t>
  </si>
  <si>
    <t>PENGAMPU</t>
  </si>
  <si>
    <t>Asal Usul</t>
  </si>
  <si>
    <t>Anak</t>
  </si>
  <si>
    <t>GUGATAN PERBULAN</t>
  </si>
  <si>
    <t>Pembatalan Nikah</t>
  </si>
  <si>
    <t>PN Contensius</t>
  </si>
  <si>
    <t>Rubah Nama</t>
  </si>
  <si>
    <t>Wali Adhol</t>
  </si>
  <si>
    <t>Gugat Waris</t>
  </si>
  <si>
    <t>Hibah</t>
  </si>
  <si>
    <t>Jumlah</t>
  </si>
  <si>
    <t>Gugatan</t>
  </si>
  <si>
    <t>Permohonan</t>
  </si>
  <si>
    <t>Statistik Perkara Masuk Perkecamatan Tahun 2017</t>
  </si>
</sst>
</file>

<file path=xl/styles.xml><?xml version="1.0" encoding="utf-8"?>
<styleSheet xmlns="http://schemas.openxmlformats.org/spreadsheetml/2006/main">
  <numFmts count="1">
    <numFmt numFmtId="164" formatCode="0_)"/>
  </numFmts>
  <fonts count="14">
    <font>
      <sz val="10"/>
      <name val="Arial"/>
      <family val="2"/>
      <charset val="1"/>
    </font>
    <font>
      <sz val="12"/>
      <name val="Arial"/>
      <family val="2"/>
      <charset val="1"/>
    </font>
    <font>
      <sz val="16"/>
      <name val="Arial"/>
      <family val="2"/>
    </font>
    <font>
      <sz val="12"/>
      <name val="Arial Narrow"/>
      <family val="2"/>
    </font>
    <font>
      <i/>
      <sz val="12"/>
      <name val="Arial Narrow"/>
      <family val="2"/>
    </font>
    <font>
      <sz val="14"/>
      <name val="Arial Narrow"/>
      <family val="2"/>
    </font>
    <font>
      <b/>
      <sz val="16"/>
      <name val="Arial Narrow"/>
      <family val="2"/>
    </font>
    <font>
      <sz val="15"/>
      <name val="Arial Narrow"/>
      <family val="2"/>
    </font>
    <font>
      <sz val="18"/>
      <name val="Arial"/>
      <family val="2"/>
      <charset val="1"/>
    </font>
    <font>
      <sz val="15"/>
      <name val="Arial"/>
      <family val="2"/>
      <charset val="1"/>
    </font>
    <font>
      <b/>
      <sz val="15"/>
      <name val="Arial"/>
      <family val="2"/>
      <charset val="1"/>
    </font>
    <font>
      <b/>
      <sz val="15"/>
      <color rgb="FFFF0000"/>
      <name val="Arial"/>
      <family val="2"/>
      <charset val="1"/>
    </font>
    <font>
      <b/>
      <sz val="18"/>
      <color theme="1"/>
      <name val="Arial Narrow"/>
      <family val="2"/>
    </font>
    <font>
      <b/>
      <sz val="12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2" fillId="0" borderId="0"/>
  </cellStyleXfs>
  <cellXfs count="4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center" vertical="center"/>
    </xf>
    <xf numFmtId="0" fontId="7" fillId="0" borderId="6" xfId="0" applyFont="1" applyBorder="1"/>
    <xf numFmtId="0" fontId="8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7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E67"/>
  <sheetViews>
    <sheetView showGridLines="0" tabSelected="1" view="pageBreakPreview" topLeftCell="A7" zoomScale="60" zoomScaleNormal="55" workbookViewId="0">
      <selection activeCell="U9" sqref="U9"/>
    </sheetView>
  </sheetViews>
  <sheetFormatPr defaultRowHeight="15"/>
  <cols>
    <col min="2" max="2" width="5.85546875" customWidth="1"/>
    <col min="3" max="3" width="18.140625" style="19" customWidth="1"/>
    <col min="4" max="5" width="9.140625" style="6"/>
    <col min="10" max="10" width="10.85546875" customWidth="1"/>
    <col min="12" max="12" width="7" customWidth="1"/>
    <col min="13" max="13" width="7.42578125" customWidth="1"/>
    <col min="14" max="14" width="11.140625" customWidth="1"/>
    <col min="22" max="22" width="11.85546875" customWidth="1"/>
    <col min="24" max="24" width="10.42578125" customWidth="1"/>
  </cols>
  <sheetData>
    <row r="2" spans="2:31" ht="15" customHeight="1">
      <c r="B2" s="37" t="s">
        <v>89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2:31" ht="15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</row>
    <row r="4" spans="2:31" ht="15.75" thickBot="1"/>
    <row r="5" spans="2:31" s="21" customFormat="1" ht="17.25" thickTop="1" thickBot="1">
      <c r="B5" s="39" t="s">
        <v>0</v>
      </c>
      <c r="C5" s="39" t="s">
        <v>1</v>
      </c>
      <c r="D5" s="39" t="s">
        <v>2</v>
      </c>
      <c r="E5" s="39" t="s">
        <v>3</v>
      </c>
      <c r="F5" s="39" t="s">
        <v>51</v>
      </c>
      <c r="G5" s="39" t="s">
        <v>48</v>
      </c>
      <c r="H5" s="39" t="s">
        <v>50</v>
      </c>
      <c r="I5" s="39" t="s">
        <v>47</v>
      </c>
      <c r="J5" s="38" t="s">
        <v>80</v>
      </c>
      <c r="K5" s="38" t="s">
        <v>58</v>
      </c>
      <c r="L5" s="39" t="s">
        <v>49</v>
      </c>
      <c r="M5" s="39" t="s">
        <v>46</v>
      </c>
      <c r="N5" s="38" t="s">
        <v>81</v>
      </c>
      <c r="O5" s="39" t="s">
        <v>55</v>
      </c>
      <c r="P5" s="39" t="s">
        <v>52</v>
      </c>
      <c r="Q5" s="39" t="s">
        <v>39</v>
      </c>
      <c r="R5" s="38" t="s">
        <v>82</v>
      </c>
      <c r="S5" s="32" t="s">
        <v>77</v>
      </c>
      <c r="T5" s="38" t="s">
        <v>83</v>
      </c>
      <c r="U5" s="39" t="s">
        <v>44</v>
      </c>
      <c r="V5" s="32" t="s">
        <v>75</v>
      </c>
      <c r="W5" s="39" t="s">
        <v>72</v>
      </c>
      <c r="X5" s="32" t="s">
        <v>74</v>
      </c>
      <c r="Y5" s="32" t="s">
        <v>53</v>
      </c>
      <c r="Z5" s="38" t="s">
        <v>84</v>
      </c>
      <c r="AA5" s="39" t="s">
        <v>85</v>
      </c>
      <c r="AB5" s="39" t="s">
        <v>56</v>
      </c>
      <c r="AC5" s="39" t="s">
        <v>86</v>
      </c>
      <c r="AE5" s="43"/>
    </row>
    <row r="6" spans="2:31" s="21" customFormat="1" ht="17.25" thickTop="1" thickBot="1">
      <c r="B6" s="39"/>
      <c r="C6" s="39"/>
      <c r="D6" s="39"/>
      <c r="E6" s="39"/>
      <c r="F6" s="39"/>
      <c r="G6" s="39"/>
      <c r="H6" s="39"/>
      <c r="I6" s="39"/>
      <c r="J6" s="38"/>
      <c r="K6" s="38"/>
      <c r="L6" s="39"/>
      <c r="M6" s="39"/>
      <c r="N6" s="38"/>
      <c r="O6" s="39"/>
      <c r="P6" s="39"/>
      <c r="Q6" s="39"/>
      <c r="R6" s="38"/>
      <c r="S6" s="32" t="s">
        <v>78</v>
      </c>
      <c r="T6" s="38"/>
      <c r="U6" s="39"/>
      <c r="V6" s="32" t="s">
        <v>76</v>
      </c>
      <c r="W6" s="39"/>
      <c r="X6" s="32" t="s">
        <v>73</v>
      </c>
      <c r="Y6" s="32" t="s">
        <v>54</v>
      </c>
      <c r="Z6" s="38"/>
      <c r="AA6" s="39"/>
      <c r="AB6" s="39"/>
      <c r="AC6" s="39"/>
      <c r="AE6" s="43"/>
    </row>
    <row r="7" spans="2:31" ht="18.75" thickTop="1">
      <c r="B7" s="7">
        <v>1</v>
      </c>
      <c r="C7" s="8" t="s">
        <v>42</v>
      </c>
      <c r="D7" s="9">
        <f>16+3</f>
        <v>19</v>
      </c>
      <c r="E7" s="9">
        <f>42+5+1+2+1+3+5</f>
        <v>59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>
        <v>2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10">
        <f>SUM(D7:AB7)</f>
        <v>80</v>
      </c>
    </row>
    <row r="8" spans="2:31" ht="18">
      <c r="B8" s="2">
        <v>2</v>
      </c>
      <c r="C8" s="3" t="s">
        <v>10</v>
      </c>
      <c r="D8" s="3">
        <f>12+1</f>
        <v>13</v>
      </c>
      <c r="E8" s="3">
        <f>24+2</f>
        <v>26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>
        <v>2</v>
      </c>
      <c r="Y8" s="3"/>
      <c r="Z8" s="3"/>
      <c r="AA8" s="3"/>
      <c r="AB8" s="3"/>
      <c r="AC8" s="4">
        <f>SUM(D8:AB8)</f>
        <v>41</v>
      </c>
    </row>
    <row r="9" spans="2:31" ht="18">
      <c r="B9" s="11">
        <v>3</v>
      </c>
      <c r="C9" s="8" t="s">
        <v>12</v>
      </c>
      <c r="D9" s="8">
        <f>3+1</f>
        <v>4</v>
      </c>
      <c r="E9" s="8">
        <f>20+1+2</f>
        <v>23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>
        <v>2</v>
      </c>
      <c r="R9" s="8"/>
      <c r="S9" s="8">
        <v>1</v>
      </c>
      <c r="T9" s="8"/>
      <c r="U9" s="8"/>
      <c r="V9" s="8"/>
      <c r="W9" s="8"/>
      <c r="X9" s="8">
        <v>1</v>
      </c>
      <c r="Y9" s="8"/>
      <c r="Z9" s="8"/>
      <c r="AA9" s="8"/>
      <c r="AB9" s="8"/>
      <c r="AC9" s="10">
        <f>SUM(D9:AB9)</f>
        <v>31</v>
      </c>
    </row>
    <row r="10" spans="2:31" ht="17.25" customHeight="1">
      <c r="B10" s="2">
        <v>4</v>
      </c>
      <c r="C10" s="1" t="s">
        <v>35</v>
      </c>
      <c r="D10" s="13">
        <f>9+1+2+1+6+3+3</f>
        <v>25</v>
      </c>
      <c r="E10" s="3">
        <f>81+1+1+1+3+4+1</f>
        <v>92</v>
      </c>
      <c r="F10" s="3"/>
      <c r="G10" s="3"/>
      <c r="H10" s="3"/>
      <c r="I10" s="3"/>
      <c r="J10" s="3"/>
      <c r="K10" s="5"/>
      <c r="L10" s="3">
        <v>1</v>
      </c>
      <c r="M10" s="3"/>
      <c r="N10" s="3"/>
      <c r="O10" s="3"/>
      <c r="P10" s="3"/>
      <c r="Q10" s="3">
        <v>5</v>
      </c>
      <c r="R10" s="3"/>
      <c r="S10" s="3"/>
      <c r="T10" s="3"/>
      <c r="U10" s="3">
        <v>1</v>
      </c>
      <c r="V10" s="3"/>
      <c r="W10" s="3">
        <v>1</v>
      </c>
      <c r="X10" s="3">
        <v>1</v>
      </c>
      <c r="Y10" s="3"/>
      <c r="Z10" s="3"/>
      <c r="AA10" s="3"/>
      <c r="AB10" s="3"/>
      <c r="AC10" s="4">
        <f>SUM(C10:AB10)</f>
        <v>126</v>
      </c>
    </row>
    <row r="11" spans="2:31" ht="18">
      <c r="B11" s="11">
        <v>5</v>
      </c>
      <c r="C11" s="8" t="s">
        <v>8</v>
      </c>
      <c r="D11" s="8">
        <f>30+1+3</f>
        <v>34</v>
      </c>
      <c r="E11" s="8">
        <f>55+1+2+2+3+5+2</f>
        <v>70</v>
      </c>
      <c r="F11" s="8"/>
      <c r="G11" s="8"/>
      <c r="H11" s="8"/>
      <c r="I11" s="8"/>
      <c r="J11" s="8"/>
      <c r="K11" s="8"/>
      <c r="L11" s="8">
        <v>1</v>
      </c>
      <c r="M11" s="8"/>
      <c r="N11" s="8"/>
      <c r="O11" s="8"/>
      <c r="P11" s="8"/>
      <c r="Q11" s="8">
        <v>6</v>
      </c>
      <c r="R11" s="8"/>
      <c r="S11" s="8"/>
      <c r="T11" s="8"/>
      <c r="U11" s="8"/>
      <c r="V11" s="8"/>
      <c r="W11" s="8"/>
      <c r="X11" s="8">
        <v>1</v>
      </c>
      <c r="Y11" s="8"/>
      <c r="Z11" s="8">
        <v>1</v>
      </c>
      <c r="AA11" s="8"/>
      <c r="AB11" s="8"/>
      <c r="AC11" s="10">
        <f t="shared" ref="AC11:AC45" si="0">SUM(D11:AB11)</f>
        <v>113</v>
      </c>
    </row>
    <row r="12" spans="2:31" ht="18">
      <c r="B12" s="2">
        <v>6</v>
      </c>
      <c r="C12" s="3" t="s">
        <v>27</v>
      </c>
      <c r="D12" s="3">
        <f>30+1</f>
        <v>31</v>
      </c>
      <c r="E12" s="3">
        <f>80+5+6</f>
        <v>91</v>
      </c>
      <c r="F12" s="3"/>
      <c r="G12" s="3"/>
      <c r="H12" s="3">
        <v>1</v>
      </c>
      <c r="I12" s="3"/>
      <c r="J12" s="3"/>
      <c r="K12" s="3"/>
      <c r="L12" s="3">
        <v>1</v>
      </c>
      <c r="M12" s="3"/>
      <c r="N12" s="3">
        <v>1</v>
      </c>
      <c r="O12" s="3"/>
      <c r="P12" s="3">
        <v>1</v>
      </c>
      <c r="Q12" s="3">
        <v>7</v>
      </c>
      <c r="R12" s="3"/>
      <c r="S12" s="3"/>
      <c r="T12" s="3"/>
      <c r="U12" s="3"/>
      <c r="V12" s="3"/>
      <c r="W12" s="3">
        <v>1</v>
      </c>
      <c r="X12" s="3"/>
      <c r="Y12" s="3"/>
      <c r="Z12" s="3"/>
      <c r="AA12" s="3"/>
      <c r="AB12" s="3"/>
      <c r="AC12" s="4">
        <f t="shared" si="0"/>
        <v>134</v>
      </c>
    </row>
    <row r="13" spans="2:31" ht="18">
      <c r="B13" s="11">
        <v>7</v>
      </c>
      <c r="C13" s="8" t="s">
        <v>5</v>
      </c>
      <c r="D13" s="8">
        <f>15+1+1</f>
        <v>17</v>
      </c>
      <c r="E13" s="8">
        <f>59+4+1</f>
        <v>64</v>
      </c>
      <c r="F13" s="8"/>
      <c r="G13" s="12"/>
      <c r="H13" s="12"/>
      <c r="I13" s="8"/>
      <c r="J13" s="8"/>
      <c r="K13" s="8"/>
      <c r="L13" s="8"/>
      <c r="M13" s="8"/>
      <c r="N13" s="8">
        <v>1</v>
      </c>
      <c r="O13" s="8"/>
      <c r="P13" s="8"/>
      <c r="Q13" s="8">
        <v>2</v>
      </c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10">
        <f t="shared" si="0"/>
        <v>84</v>
      </c>
    </row>
    <row r="14" spans="2:31" ht="18">
      <c r="B14" s="2">
        <v>8</v>
      </c>
      <c r="C14" s="3" t="s">
        <v>7</v>
      </c>
      <c r="D14" s="3">
        <f>15+2+1</f>
        <v>18</v>
      </c>
      <c r="E14" s="3">
        <f>52+1+3+2+1+2</f>
        <v>61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>
        <v>2</v>
      </c>
      <c r="R14" s="3"/>
      <c r="S14" s="3"/>
      <c r="T14" s="3"/>
      <c r="U14" s="3">
        <v>1</v>
      </c>
      <c r="V14" s="3"/>
      <c r="W14" s="3"/>
      <c r="X14" s="3">
        <v>1</v>
      </c>
      <c r="Y14" s="3"/>
      <c r="Z14" s="3"/>
      <c r="AA14" s="3"/>
      <c r="AB14" s="3"/>
      <c r="AC14" s="4">
        <f t="shared" si="0"/>
        <v>83</v>
      </c>
    </row>
    <row r="15" spans="2:31" ht="18">
      <c r="B15" s="11">
        <v>9</v>
      </c>
      <c r="C15" s="8" t="s">
        <v>20</v>
      </c>
      <c r="D15" s="8">
        <f>35+3+3+5</f>
        <v>46</v>
      </c>
      <c r="E15" s="8">
        <f>65+2+2</f>
        <v>69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>
        <v>2</v>
      </c>
      <c r="R15" s="8"/>
      <c r="S15" s="8"/>
      <c r="T15" s="8"/>
      <c r="U15" s="8"/>
      <c r="V15" s="8"/>
      <c r="W15" s="8"/>
      <c r="X15" s="8"/>
      <c r="Y15" s="8">
        <v>1</v>
      </c>
      <c r="Z15" s="8"/>
      <c r="AA15" s="8"/>
      <c r="AB15" s="8"/>
      <c r="AC15" s="10">
        <f t="shared" si="0"/>
        <v>118</v>
      </c>
    </row>
    <row r="16" spans="2:31" ht="18">
      <c r="B16" s="2">
        <v>10</v>
      </c>
      <c r="C16" s="3" t="s">
        <v>41</v>
      </c>
      <c r="D16" s="3">
        <f>19+1+1+1</f>
        <v>22</v>
      </c>
      <c r="E16" s="3">
        <f>77+2+1</f>
        <v>80</v>
      </c>
      <c r="F16" s="3"/>
      <c r="G16" s="3"/>
      <c r="H16" s="3"/>
      <c r="I16" s="3"/>
      <c r="J16" s="3"/>
      <c r="K16" s="3"/>
      <c r="L16" s="3">
        <v>1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4">
        <f t="shared" si="0"/>
        <v>103</v>
      </c>
    </row>
    <row r="17" spans="2:29" ht="18">
      <c r="B17" s="11">
        <v>11</v>
      </c>
      <c r="C17" s="8" t="s">
        <v>31</v>
      </c>
      <c r="D17" s="8">
        <f>32+3+1+4</f>
        <v>40</v>
      </c>
      <c r="E17" s="8">
        <f>73+1+2+2+5</f>
        <v>83</v>
      </c>
      <c r="F17" s="8"/>
      <c r="G17" s="8"/>
      <c r="H17" s="8"/>
      <c r="I17" s="8">
        <v>1</v>
      </c>
      <c r="J17" s="8"/>
      <c r="K17" s="8"/>
      <c r="L17" s="8"/>
      <c r="M17" s="8"/>
      <c r="N17" s="8"/>
      <c r="O17" s="8"/>
      <c r="P17" s="8"/>
      <c r="Q17" s="8">
        <v>3</v>
      </c>
      <c r="R17" s="8"/>
      <c r="S17" s="8"/>
      <c r="T17" s="8"/>
      <c r="U17" s="8">
        <v>1</v>
      </c>
      <c r="V17" s="8"/>
      <c r="W17" s="8"/>
      <c r="X17" s="8"/>
      <c r="Y17" s="8"/>
      <c r="Z17" s="8">
        <v>2</v>
      </c>
      <c r="AA17" s="8"/>
      <c r="AB17" s="8"/>
      <c r="AC17" s="10">
        <f t="shared" si="0"/>
        <v>130</v>
      </c>
    </row>
    <row r="18" spans="2:29" ht="18">
      <c r="B18" s="2">
        <v>12</v>
      </c>
      <c r="C18" s="3" t="s">
        <v>11</v>
      </c>
      <c r="D18" s="3">
        <f>8+1</f>
        <v>9</v>
      </c>
      <c r="E18" s="3">
        <f>8+1+5</f>
        <v>14</v>
      </c>
      <c r="F18" s="3"/>
      <c r="G18" s="3"/>
      <c r="H18" s="3"/>
      <c r="I18" s="3"/>
      <c r="J18" s="3"/>
      <c r="K18" s="3"/>
      <c r="L18" s="3">
        <v>1</v>
      </c>
      <c r="M18" s="3"/>
      <c r="N18" s="3"/>
      <c r="O18" s="3"/>
      <c r="P18" s="3"/>
      <c r="Q18" s="3">
        <v>2</v>
      </c>
      <c r="R18" s="3"/>
      <c r="S18" s="3"/>
      <c r="T18" s="3"/>
      <c r="U18" s="3">
        <v>1</v>
      </c>
      <c r="V18" s="3"/>
      <c r="W18" s="3"/>
      <c r="X18" s="3"/>
      <c r="Y18" s="3"/>
      <c r="Z18" s="3"/>
      <c r="AA18" s="3"/>
      <c r="AB18" s="3"/>
      <c r="AC18" s="4">
        <f t="shared" si="0"/>
        <v>27</v>
      </c>
    </row>
    <row r="19" spans="2:29" ht="18">
      <c r="B19" s="11">
        <v>13</v>
      </c>
      <c r="C19" s="8" t="s">
        <v>23</v>
      </c>
      <c r="D19" s="8">
        <f>18</f>
        <v>18</v>
      </c>
      <c r="E19" s="8">
        <f>48+1+2+2+3</f>
        <v>56</v>
      </c>
      <c r="F19" s="8"/>
      <c r="G19" s="8"/>
      <c r="H19" s="8"/>
      <c r="I19" s="8"/>
      <c r="J19" s="8"/>
      <c r="K19" s="8"/>
      <c r="L19" s="8">
        <v>1</v>
      </c>
      <c r="M19" s="8"/>
      <c r="N19" s="8"/>
      <c r="O19" s="8"/>
      <c r="P19" s="8"/>
      <c r="Q19" s="8">
        <v>2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10">
        <f t="shared" si="0"/>
        <v>77</v>
      </c>
    </row>
    <row r="20" spans="2:29" ht="18">
      <c r="B20" s="2">
        <v>14</v>
      </c>
      <c r="C20" s="3" t="s">
        <v>34</v>
      </c>
      <c r="D20" s="3">
        <f>6+1+3+3+4</f>
        <v>17</v>
      </c>
      <c r="E20" s="3">
        <f>46+1+1+1+1+2+2</f>
        <v>54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>
        <v>1</v>
      </c>
      <c r="Y20" s="3"/>
      <c r="Z20" s="3"/>
      <c r="AA20" s="3"/>
      <c r="AB20" s="3"/>
      <c r="AC20" s="4">
        <f t="shared" si="0"/>
        <v>72</v>
      </c>
    </row>
    <row r="21" spans="2:29" ht="18">
      <c r="B21" s="11">
        <v>15</v>
      </c>
      <c r="C21" s="8" t="s">
        <v>19</v>
      </c>
      <c r="D21" s="8">
        <f>24+1+2</f>
        <v>27</v>
      </c>
      <c r="E21" s="8">
        <f>70+1+3+2+2+2+3+3</f>
        <v>86</v>
      </c>
      <c r="F21" s="8"/>
      <c r="G21" s="8"/>
      <c r="H21" s="8"/>
      <c r="I21" s="8"/>
      <c r="J21" s="8"/>
      <c r="K21" s="8"/>
      <c r="L21" s="8">
        <v>1</v>
      </c>
      <c r="M21" s="8"/>
      <c r="N21" s="8">
        <v>1</v>
      </c>
      <c r="O21" s="8"/>
      <c r="P21" s="8"/>
      <c r="Q21" s="8">
        <v>4</v>
      </c>
      <c r="R21" s="8"/>
      <c r="S21" s="8"/>
      <c r="T21" s="8"/>
      <c r="U21" s="8"/>
      <c r="V21" s="8"/>
      <c r="W21" s="8"/>
      <c r="X21" s="8">
        <v>4</v>
      </c>
      <c r="Y21" s="8"/>
      <c r="Z21" s="8"/>
      <c r="AA21" s="8"/>
      <c r="AB21" s="8"/>
      <c r="AC21" s="10">
        <f t="shared" si="0"/>
        <v>123</v>
      </c>
    </row>
    <row r="22" spans="2:29" ht="18">
      <c r="B22" s="2">
        <v>16</v>
      </c>
      <c r="C22" s="3" t="s">
        <v>36</v>
      </c>
      <c r="D22" s="3">
        <f>9+1</f>
        <v>10</v>
      </c>
      <c r="E22" s="3">
        <f>12+3+1+7+3+5+1+5</f>
        <v>37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>
        <v>2</v>
      </c>
      <c r="R22" s="3"/>
      <c r="S22" s="3"/>
      <c r="T22" s="3"/>
      <c r="U22" s="3">
        <v>1</v>
      </c>
      <c r="V22" s="3"/>
      <c r="W22" s="3"/>
      <c r="X22" s="3"/>
      <c r="Y22" s="3">
        <v>1</v>
      </c>
      <c r="Z22" s="3"/>
      <c r="AA22" s="3"/>
      <c r="AB22" s="3"/>
      <c r="AC22" s="4">
        <f t="shared" si="0"/>
        <v>51</v>
      </c>
    </row>
    <row r="23" spans="2:29" ht="18">
      <c r="B23" s="11">
        <v>17</v>
      </c>
      <c r="C23" s="8" t="s">
        <v>21</v>
      </c>
      <c r="D23" s="8">
        <f>2+1+2+4</f>
        <v>9</v>
      </c>
      <c r="E23" s="8">
        <f>34+2+2</f>
        <v>38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>
        <v>1</v>
      </c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10">
        <f t="shared" si="0"/>
        <v>48</v>
      </c>
    </row>
    <row r="24" spans="2:29" ht="18">
      <c r="B24" s="2">
        <v>18</v>
      </c>
      <c r="C24" s="3" t="s">
        <v>59</v>
      </c>
      <c r="D24" s="3">
        <f>52+2+2</f>
        <v>56</v>
      </c>
      <c r="E24" s="3">
        <f>111+1+2+1+2+4+7</f>
        <v>128</v>
      </c>
      <c r="F24" s="3"/>
      <c r="G24" s="3"/>
      <c r="H24" s="3"/>
      <c r="I24" s="3"/>
      <c r="J24" s="3"/>
      <c r="K24" s="3">
        <v>1</v>
      </c>
      <c r="L24" s="3"/>
      <c r="M24" s="3"/>
      <c r="N24" s="3">
        <v>1</v>
      </c>
      <c r="O24" s="3"/>
      <c r="P24" s="3"/>
      <c r="Q24" s="3">
        <v>8</v>
      </c>
      <c r="R24" s="3"/>
      <c r="S24" s="3"/>
      <c r="T24" s="3"/>
      <c r="U24" s="3"/>
      <c r="V24" s="3"/>
      <c r="W24" s="3"/>
      <c r="X24" s="3">
        <v>2</v>
      </c>
      <c r="Y24" s="3"/>
      <c r="Z24" s="3"/>
      <c r="AA24" s="3"/>
      <c r="AB24" s="3"/>
      <c r="AC24" s="4">
        <f t="shared" si="0"/>
        <v>196</v>
      </c>
    </row>
    <row r="25" spans="2:29" ht="18">
      <c r="B25" s="11">
        <v>19</v>
      </c>
      <c r="C25" s="8" t="s">
        <v>28</v>
      </c>
      <c r="D25" s="8">
        <f>27+1+6</f>
        <v>34</v>
      </c>
      <c r="E25" s="8">
        <f>51+1+2+1+2+2+5</f>
        <v>64</v>
      </c>
      <c r="F25" s="8"/>
      <c r="G25" s="8"/>
      <c r="H25" s="8"/>
      <c r="I25" s="8"/>
      <c r="J25" s="8"/>
      <c r="K25" s="8"/>
      <c r="L25" s="8">
        <v>2</v>
      </c>
      <c r="M25" s="8"/>
      <c r="N25" s="8"/>
      <c r="O25" s="8"/>
      <c r="P25" s="8"/>
      <c r="Q25" s="8">
        <v>4</v>
      </c>
      <c r="R25" s="8"/>
      <c r="S25" s="8"/>
      <c r="T25" s="8"/>
      <c r="U25" s="8"/>
      <c r="V25" s="8">
        <v>1</v>
      </c>
      <c r="W25" s="8"/>
      <c r="X25" s="8">
        <v>1</v>
      </c>
      <c r="Y25" s="8"/>
      <c r="Z25" s="8">
        <v>1</v>
      </c>
      <c r="AA25" s="8"/>
      <c r="AB25" s="8"/>
      <c r="AC25" s="10">
        <f t="shared" si="0"/>
        <v>107</v>
      </c>
    </row>
    <row r="26" spans="2:29" ht="18">
      <c r="B26" s="2">
        <v>20</v>
      </c>
      <c r="C26" s="3" t="s">
        <v>26</v>
      </c>
      <c r="D26" s="3">
        <f>5+1+1+5+4+3+3</f>
        <v>22</v>
      </c>
      <c r="E26" s="3">
        <f>43+1+1+4+3+2+6</f>
        <v>60</v>
      </c>
      <c r="F26" s="3"/>
      <c r="G26" s="3"/>
      <c r="H26" s="3"/>
      <c r="I26" s="3"/>
      <c r="J26" s="3"/>
      <c r="K26" s="3"/>
      <c r="L26" s="3">
        <v>2</v>
      </c>
      <c r="M26" s="3"/>
      <c r="N26" s="3"/>
      <c r="O26" s="3"/>
      <c r="P26" s="3">
        <v>1</v>
      </c>
      <c r="Q26" s="3">
        <v>2</v>
      </c>
      <c r="R26" s="3"/>
      <c r="S26" s="3"/>
      <c r="T26" s="3"/>
      <c r="U26" s="3"/>
      <c r="V26" s="3"/>
      <c r="W26" s="3"/>
      <c r="X26" s="3">
        <v>1</v>
      </c>
      <c r="Y26" s="3"/>
      <c r="Z26" s="3"/>
      <c r="AA26" s="3"/>
      <c r="AB26" s="3"/>
      <c r="AC26" s="4">
        <f t="shared" si="0"/>
        <v>88</v>
      </c>
    </row>
    <row r="27" spans="2:29" ht="18">
      <c r="B27" s="11">
        <v>21</v>
      </c>
      <c r="C27" s="8" t="s">
        <v>22</v>
      </c>
      <c r="D27" s="8">
        <f>35+1+2+4</f>
        <v>42</v>
      </c>
      <c r="E27" s="8">
        <f>87+2+1+1+4+4+2+2+3</f>
        <v>106</v>
      </c>
      <c r="F27" s="8"/>
      <c r="G27" s="8"/>
      <c r="H27" s="8">
        <v>1</v>
      </c>
      <c r="I27" s="8"/>
      <c r="J27" s="8"/>
      <c r="K27" s="8">
        <v>1</v>
      </c>
      <c r="L27" s="8">
        <v>1</v>
      </c>
      <c r="M27" s="8"/>
      <c r="N27" s="8"/>
      <c r="O27" s="8"/>
      <c r="P27" s="8"/>
      <c r="Q27" s="8">
        <v>6</v>
      </c>
      <c r="R27" s="8"/>
      <c r="S27" s="8"/>
      <c r="T27" s="8"/>
      <c r="U27" s="8">
        <v>1</v>
      </c>
      <c r="V27" s="8"/>
      <c r="W27" s="8"/>
      <c r="X27" s="8">
        <v>8</v>
      </c>
      <c r="Y27" s="8"/>
      <c r="Z27" s="8"/>
      <c r="AA27" s="8"/>
      <c r="AB27" s="8"/>
      <c r="AC27" s="10">
        <f t="shared" si="0"/>
        <v>166</v>
      </c>
    </row>
    <row r="28" spans="2:29" ht="18">
      <c r="B28" s="2">
        <v>22</v>
      </c>
      <c r="C28" s="3" t="s">
        <v>29</v>
      </c>
      <c r="D28" s="3">
        <f>10+1+3+3+5+7</f>
        <v>29</v>
      </c>
      <c r="E28" s="3">
        <f>63+1+1+2+1+1+1+5</f>
        <v>75</v>
      </c>
      <c r="F28" s="3"/>
      <c r="G28" s="3"/>
      <c r="H28" s="3"/>
      <c r="I28" s="3"/>
      <c r="J28" s="3"/>
      <c r="K28" s="3"/>
      <c r="L28" s="3">
        <v>2</v>
      </c>
      <c r="M28" s="3"/>
      <c r="N28" s="3"/>
      <c r="O28" s="3"/>
      <c r="P28" s="3"/>
      <c r="Q28" s="3">
        <v>6</v>
      </c>
      <c r="R28" s="3"/>
      <c r="S28" s="3"/>
      <c r="T28" s="3"/>
      <c r="U28" s="3"/>
      <c r="V28" s="3"/>
      <c r="W28" s="3"/>
      <c r="X28" s="3">
        <v>1</v>
      </c>
      <c r="Y28" s="3"/>
      <c r="Z28" s="3"/>
      <c r="AA28" s="3"/>
      <c r="AB28" s="3"/>
      <c r="AC28" s="4">
        <f t="shared" si="0"/>
        <v>113</v>
      </c>
    </row>
    <row r="29" spans="2:29" ht="18">
      <c r="B29" s="11">
        <v>23</v>
      </c>
      <c r="C29" s="8" t="s">
        <v>37</v>
      </c>
      <c r="D29" s="8">
        <f>12+1+3+3+4+4</f>
        <v>27</v>
      </c>
      <c r="E29" s="8">
        <f>45+1+1+2+2+4+3+2</f>
        <v>60</v>
      </c>
      <c r="F29" s="8"/>
      <c r="G29" s="8"/>
      <c r="H29" s="8"/>
      <c r="I29" s="8"/>
      <c r="J29" s="8"/>
      <c r="K29" s="8"/>
      <c r="L29" s="8">
        <v>1</v>
      </c>
      <c r="M29" s="8"/>
      <c r="N29" s="8"/>
      <c r="O29" s="8"/>
      <c r="P29" s="8"/>
      <c r="Q29" s="8">
        <v>4</v>
      </c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10">
        <f t="shared" si="0"/>
        <v>92</v>
      </c>
    </row>
    <row r="30" spans="2:29" ht="18">
      <c r="B30" s="2">
        <v>24</v>
      </c>
      <c r="C30" s="3" t="s">
        <v>6</v>
      </c>
      <c r="D30" s="3">
        <f>4+1+1+2+5</f>
        <v>13</v>
      </c>
      <c r="E30" s="3">
        <f>33+1+1+1+1+2+2</f>
        <v>41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>
        <v>1</v>
      </c>
      <c r="Q30" s="3">
        <v>1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4">
        <f t="shared" si="0"/>
        <v>56</v>
      </c>
    </row>
    <row r="31" spans="2:29" ht="18">
      <c r="B31" s="11">
        <v>25</v>
      </c>
      <c r="C31" s="8" t="s">
        <v>9</v>
      </c>
      <c r="D31" s="8">
        <f>25+2</f>
        <v>27</v>
      </c>
      <c r="E31" s="8">
        <f>46+1+2+3</f>
        <v>52</v>
      </c>
      <c r="F31" s="8"/>
      <c r="G31" s="8"/>
      <c r="H31" s="8"/>
      <c r="I31" s="8"/>
      <c r="J31" s="8"/>
      <c r="K31" s="8"/>
      <c r="L31" s="8">
        <v>1</v>
      </c>
      <c r="M31" s="8"/>
      <c r="N31" s="8"/>
      <c r="O31" s="8"/>
      <c r="P31" s="8"/>
      <c r="Q31" s="8">
        <v>2</v>
      </c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10">
        <f t="shared" si="0"/>
        <v>82</v>
      </c>
    </row>
    <row r="32" spans="2:29" ht="18">
      <c r="B32" s="2">
        <v>26</v>
      </c>
      <c r="C32" s="3" t="s">
        <v>43</v>
      </c>
      <c r="D32" s="3">
        <f>5+3+3+1+4+2+7</f>
        <v>25</v>
      </c>
      <c r="E32" s="3">
        <f>30+1+4</f>
        <v>35</v>
      </c>
      <c r="F32" s="3"/>
      <c r="G32" s="3"/>
      <c r="H32" s="3"/>
      <c r="I32" s="3"/>
      <c r="J32" s="3"/>
      <c r="K32" s="3"/>
      <c r="L32" s="3"/>
      <c r="M32" s="3"/>
      <c r="N32" s="3"/>
      <c r="O32" s="3">
        <v>1</v>
      </c>
      <c r="P32" s="3">
        <v>1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4">
        <f t="shared" si="0"/>
        <v>62</v>
      </c>
    </row>
    <row r="33" spans="2:29" ht="18">
      <c r="B33" s="11">
        <v>27</v>
      </c>
      <c r="C33" s="8" t="s">
        <v>33</v>
      </c>
      <c r="D33" s="8">
        <f>24+1+1+1</f>
        <v>27</v>
      </c>
      <c r="E33" s="8">
        <f>63+1+1+1+2+6</f>
        <v>74</v>
      </c>
      <c r="F33" s="8"/>
      <c r="G33" s="8"/>
      <c r="H33" s="8"/>
      <c r="I33" s="8"/>
      <c r="J33" s="8"/>
      <c r="K33" s="8"/>
      <c r="L33" s="8">
        <v>2</v>
      </c>
      <c r="M33" s="8"/>
      <c r="N33" s="8"/>
      <c r="O33" s="8"/>
      <c r="P33" s="8"/>
      <c r="Q33" s="8">
        <v>2</v>
      </c>
      <c r="R33" s="8"/>
      <c r="S33" s="8"/>
      <c r="T33" s="8"/>
      <c r="U33" s="8"/>
      <c r="V33" s="8"/>
      <c r="W33" s="8">
        <v>1</v>
      </c>
      <c r="X33" s="8">
        <v>2</v>
      </c>
      <c r="Y33" s="8"/>
      <c r="Z33" s="8"/>
      <c r="AA33" s="8"/>
      <c r="AB33" s="8"/>
      <c r="AC33" s="10">
        <f t="shared" si="0"/>
        <v>108</v>
      </c>
    </row>
    <row r="34" spans="2:29" ht="18">
      <c r="B34" s="2">
        <v>28</v>
      </c>
      <c r="C34" s="3" t="s">
        <v>15</v>
      </c>
      <c r="D34" s="3">
        <f>35+2+2</f>
        <v>39</v>
      </c>
      <c r="E34" s="3">
        <f>79+1+1+1+1+3+1+1+3+1+2</f>
        <v>94</v>
      </c>
      <c r="F34" s="3"/>
      <c r="G34" s="3"/>
      <c r="H34" s="3"/>
      <c r="I34" s="3"/>
      <c r="J34" s="3"/>
      <c r="K34" s="3"/>
      <c r="L34" s="3">
        <v>1</v>
      </c>
      <c r="M34" s="3"/>
      <c r="N34" s="3"/>
      <c r="O34" s="3">
        <v>1</v>
      </c>
      <c r="P34" s="3"/>
      <c r="Q34" s="3">
        <v>4</v>
      </c>
      <c r="R34" s="3"/>
      <c r="S34" s="3"/>
      <c r="T34" s="3"/>
      <c r="U34" s="3"/>
      <c r="V34" s="3"/>
      <c r="W34" s="3"/>
      <c r="X34" s="3">
        <v>1</v>
      </c>
      <c r="Y34" s="3"/>
      <c r="Z34" s="3"/>
      <c r="AA34" s="3"/>
      <c r="AB34" s="3"/>
      <c r="AC34" s="4">
        <f t="shared" si="0"/>
        <v>140</v>
      </c>
    </row>
    <row r="35" spans="2:29" ht="18">
      <c r="B35" s="11">
        <v>29</v>
      </c>
      <c r="C35" s="8" t="s">
        <v>18</v>
      </c>
      <c r="D35" s="8">
        <f>17+1+2</f>
        <v>20</v>
      </c>
      <c r="E35" s="8">
        <f>62+1+1+1+1+6+6+2</f>
        <v>80</v>
      </c>
      <c r="F35" s="8"/>
      <c r="G35" s="8"/>
      <c r="H35" s="8"/>
      <c r="I35" s="8"/>
      <c r="J35" s="8"/>
      <c r="K35" s="8">
        <v>1</v>
      </c>
      <c r="L35" s="8">
        <v>1</v>
      </c>
      <c r="M35" s="8"/>
      <c r="N35" s="8"/>
      <c r="O35" s="8"/>
      <c r="P35" s="8"/>
      <c r="Q35" s="8">
        <v>4</v>
      </c>
      <c r="R35" s="8"/>
      <c r="S35" s="8"/>
      <c r="T35" s="8"/>
      <c r="U35" s="8"/>
      <c r="V35" s="8"/>
      <c r="W35" s="8"/>
      <c r="X35" s="8">
        <v>2</v>
      </c>
      <c r="Y35" s="8"/>
      <c r="Z35" s="8"/>
      <c r="AA35" s="8"/>
      <c r="AB35" s="8"/>
      <c r="AC35" s="10">
        <f t="shared" si="0"/>
        <v>108</v>
      </c>
    </row>
    <row r="36" spans="2:29" ht="18">
      <c r="B36" s="2">
        <v>30</v>
      </c>
      <c r="C36" s="3" t="s">
        <v>30</v>
      </c>
      <c r="D36" s="3">
        <f>5+1+1+3+1</f>
        <v>11</v>
      </c>
      <c r="E36" s="3">
        <f>30+1+1+1+2+1+3</f>
        <v>39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>
        <v>11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4">
        <f t="shared" si="0"/>
        <v>61</v>
      </c>
    </row>
    <row r="37" spans="2:29" ht="18">
      <c r="B37" s="11">
        <v>31</v>
      </c>
      <c r="C37" s="8" t="s">
        <v>24</v>
      </c>
      <c r="D37" s="8">
        <f>35+3+5</f>
        <v>43</v>
      </c>
      <c r="E37" s="8">
        <f>131+1+1+3+6+6+2+2</f>
        <v>152</v>
      </c>
      <c r="F37" s="8"/>
      <c r="G37" s="8"/>
      <c r="H37" s="8"/>
      <c r="I37" s="8"/>
      <c r="J37" s="8"/>
      <c r="K37" s="8"/>
      <c r="L37" s="8">
        <v>3</v>
      </c>
      <c r="M37" s="8">
        <v>1</v>
      </c>
      <c r="N37" s="8">
        <v>1</v>
      </c>
      <c r="O37" s="8"/>
      <c r="P37" s="8">
        <v>2</v>
      </c>
      <c r="Q37" s="8">
        <v>12</v>
      </c>
      <c r="R37" s="8"/>
      <c r="S37" s="8"/>
      <c r="T37" s="8">
        <v>1</v>
      </c>
      <c r="U37" s="8"/>
      <c r="V37" s="8"/>
      <c r="W37" s="8"/>
      <c r="X37" s="8">
        <v>1</v>
      </c>
      <c r="Y37" s="8"/>
      <c r="Z37" s="8"/>
      <c r="AA37" s="8"/>
      <c r="AB37" s="8"/>
      <c r="AC37" s="10">
        <f t="shared" si="0"/>
        <v>216</v>
      </c>
    </row>
    <row r="38" spans="2:29" ht="18">
      <c r="B38" s="2">
        <v>32</v>
      </c>
      <c r="C38" s="3" t="s">
        <v>57</v>
      </c>
      <c r="D38" s="3">
        <f>8+1+5+5+3+4</f>
        <v>26</v>
      </c>
      <c r="E38" s="3">
        <f>87+1+6</f>
        <v>94</v>
      </c>
      <c r="F38" s="3"/>
      <c r="G38" s="3"/>
      <c r="H38" s="3"/>
      <c r="I38" s="3"/>
      <c r="J38" s="3"/>
      <c r="K38" s="3"/>
      <c r="L38" s="3"/>
      <c r="M38" s="3"/>
      <c r="N38" s="3"/>
      <c r="O38" s="3"/>
      <c r="P38" s="3">
        <v>1</v>
      </c>
      <c r="Q38" s="3">
        <v>2</v>
      </c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4">
        <f t="shared" si="0"/>
        <v>123</v>
      </c>
    </row>
    <row r="39" spans="2:29" ht="18">
      <c r="B39" s="11">
        <v>33</v>
      </c>
      <c r="C39" s="8" t="s">
        <v>32</v>
      </c>
      <c r="D39" s="8">
        <f>22+2+2</f>
        <v>26</v>
      </c>
      <c r="E39" s="8">
        <f>36+3+4</f>
        <v>43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>
        <v>1</v>
      </c>
      <c r="R39" s="8"/>
      <c r="S39" s="8"/>
      <c r="T39" s="8"/>
      <c r="U39" s="8">
        <v>1</v>
      </c>
      <c r="V39" s="8"/>
      <c r="W39" s="8"/>
      <c r="X39" s="8">
        <v>1</v>
      </c>
      <c r="Y39" s="8"/>
      <c r="Z39" s="8"/>
      <c r="AA39" s="8"/>
      <c r="AB39" s="8"/>
      <c r="AC39" s="10">
        <f t="shared" si="0"/>
        <v>72</v>
      </c>
    </row>
    <row r="40" spans="2:29" ht="18">
      <c r="B40" s="2">
        <v>34</v>
      </c>
      <c r="C40" s="3" t="s">
        <v>16</v>
      </c>
      <c r="D40" s="3">
        <f>25+2</f>
        <v>27</v>
      </c>
      <c r="E40" s="3">
        <f>79+1+1+1+3+2+3+2</f>
        <v>92</v>
      </c>
      <c r="F40" s="3"/>
      <c r="G40" s="3"/>
      <c r="H40" s="3"/>
      <c r="I40" s="3"/>
      <c r="J40" s="3"/>
      <c r="K40" s="3"/>
      <c r="L40" s="3">
        <v>2</v>
      </c>
      <c r="M40" s="3"/>
      <c r="N40" s="3"/>
      <c r="O40" s="3"/>
      <c r="P40" s="3"/>
      <c r="Q40" s="3">
        <v>1</v>
      </c>
      <c r="R40" s="3"/>
      <c r="S40" s="3"/>
      <c r="T40" s="3"/>
      <c r="U40" s="3"/>
      <c r="V40" s="3"/>
      <c r="W40" s="3"/>
      <c r="X40" s="3">
        <v>1</v>
      </c>
      <c r="Y40" s="3"/>
      <c r="Z40" s="3"/>
      <c r="AA40" s="3"/>
      <c r="AB40" s="3"/>
      <c r="AC40" s="4">
        <f t="shared" si="0"/>
        <v>123</v>
      </c>
    </row>
    <row r="41" spans="2:29" ht="18">
      <c r="B41" s="11">
        <v>35</v>
      </c>
      <c r="C41" s="8" t="s">
        <v>25</v>
      </c>
      <c r="D41" s="8">
        <f>17+1+1</f>
        <v>19</v>
      </c>
      <c r="E41" s="8">
        <f>47+1+2+1+2</f>
        <v>53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>
        <v>2</v>
      </c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10">
        <f t="shared" si="0"/>
        <v>74</v>
      </c>
    </row>
    <row r="42" spans="2:29" ht="18">
      <c r="B42" s="2">
        <v>36</v>
      </c>
      <c r="C42" s="3" t="s">
        <v>38</v>
      </c>
      <c r="D42" s="3">
        <f>22+1+2+3+2</f>
        <v>30</v>
      </c>
      <c r="E42" s="3">
        <f>90+2+1</f>
        <v>93</v>
      </c>
      <c r="F42" s="3"/>
      <c r="G42" s="3"/>
      <c r="H42" s="3"/>
      <c r="I42" s="3"/>
      <c r="J42" s="3"/>
      <c r="K42" s="3">
        <v>1</v>
      </c>
      <c r="L42" s="3"/>
      <c r="M42" s="3"/>
      <c r="N42" s="3"/>
      <c r="O42" s="3"/>
      <c r="P42" s="3"/>
      <c r="Q42" s="3">
        <v>2</v>
      </c>
      <c r="R42" s="3">
        <v>1</v>
      </c>
      <c r="S42" s="3"/>
      <c r="T42" s="3"/>
      <c r="U42" s="3"/>
      <c r="V42" s="3"/>
      <c r="W42" s="3"/>
      <c r="X42" s="3"/>
      <c r="Y42" s="3"/>
      <c r="Z42" s="3">
        <v>1</v>
      </c>
      <c r="AA42" s="3"/>
      <c r="AB42" s="3"/>
      <c r="AC42" s="4">
        <f t="shared" si="0"/>
        <v>128</v>
      </c>
    </row>
    <row r="43" spans="2:29" ht="18">
      <c r="B43" s="11">
        <v>37</v>
      </c>
      <c r="C43" s="8" t="s">
        <v>40</v>
      </c>
      <c r="D43" s="8">
        <f>6+1+1+1+1+3</f>
        <v>13</v>
      </c>
      <c r="E43" s="8">
        <f>36+1+1+2+3</f>
        <v>43</v>
      </c>
      <c r="F43" s="8"/>
      <c r="G43" s="8"/>
      <c r="H43" s="8"/>
      <c r="I43" s="8"/>
      <c r="J43" s="8"/>
      <c r="K43" s="8"/>
      <c r="L43" s="8"/>
      <c r="M43" s="8"/>
      <c r="N43" s="8"/>
      <c r="O43" s="8"/>
      <c r="P43" s="8">
        <v>1</v>
      </c>
      <c r="Q43" s="8">
        <v>1</v>
      </c>
      <c r="R43" s="8"/>
      <c r="S43" s="8"/>
      <c r="T43" s="8"/>
      <c r="U43" s="8">
        <v>1</v>
      </c>
      <c r="V43" s="8"/>
      <c r="W43" s="8"/>
      <c r="X43" s="8"/>
      <c r="Y43" s="8"/>
      <c r="Z43" s="8"/>
      <c r="AA43" s="8"/>
      <c r="AB43" s="8"/>
      <c r="AC43" s="10">
        <f t="shared" si="0"/>
        <v>59</v>
      </c>
    </row>
    <row r="44" spans="2:29" ht="18">
      <c r="B44" s="2">
        <v>38</v>
      </c>
      <c r="C44" s="3" t="s">
        <v>17</v>
      </c>
      <c r="D44" s="3">
        <f>9+1+1</f>
        <v>11</v>
      </c>
      <c r="E44" s="3">
        <f>43+3+3+1+5</f>
        <v>55</v>
      </c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>
        <v>4</v>
      </c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4">
        <f t="shared" si="0"/>
        <v>70</v>
      </c>
    </row>
    <row r="45" spans="2:29" ht="18.75" thickBot="1">
      <c r="B45" s="26">
        <v>39</v>
      </c>
      <c r="C45" s="27" t="s">
        <v>14</v>
      </c>
      <c r="D45" s="27">
        <f>15+1+3</f>
        <v>19</v>
      </c>
      <c r="E45" s="27">
        <f>51+1+5+2</f>
        <v>59</v>
      </c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>
        <v>1</v>
      </c>
      <c r="Q45" s="27">
        <v>3</v>
      </c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8">
        <f t="shared" si="0"/>
        <v>82</v>
      </c>
    </row>
    <row r="46" spans="2:29" s="20" customFormat="1" ht="24" customHeight="1" thickTop="1" thickBot="1">
      <c r="B46" s="35" t="s">
        <v>45</v>
      </c>
      <c r="C46" s="36"/>
      <c r="D46" s="33">
        <f>SUM(D7:D45)</f>
        <v>945</v>
      </c>
      <c r="E46" s="33">
        <f>SUM(E7:E45)</f>
        <v>2595</v>
      </c>
      <c r="F46" s="33">
        <f t="shared" ref="F46:AB46" si="1">SUM(F7:F45)</f>
        <v>0</v>
      </c>
      <c r="G46" s="33">
        <f t="shared" si="1"/>
        <v>0</v>
      </c>
      <c r="H46" s="33">
        <f t="shared" si="1"/>
        <v>2</v>
      </c>
      <c r="I46" s="33">
        <f t="shared" si="1"/>
        <v>1</v>
      </c>
      <c r="J46" s="33">
        <f t="shared" si="1"/>
        <v>0</v>
      </c>
      <c r="K46" s="33">
        <f t="shared" si="1"/>
        <v>4</v>
      </c>
      <c r="L46" s="33">
        <f t="shared" si="1"/>
        <v>25</v>
      </c>
      <c r="M46" s="33">
        <f t="shared" si="1"/>
        <v>1</v>
      </c>
      <c r="N46" s="33">
        <f t="shared" si="1"/>
        <v>5</v>
      </c>
      <c r="O46" s="33">
        <f t="shared" si="1"/>
        <v>2</v>
      </c>
      <c r="P46" s="33">
        <f t="shared" si="1"/>
        <v>9</v>
      </c>
      <c r="Q46" s="33">
        <f t="shared" si="1"/>
        <v>124</v>
      </c>
      <c r="R46" s="33">
        <f t="shared" si="1"/>
        <v>1</v>
      </c>
      <c r="S46" s="33"/>
      <c r="T46" s="33">
        <f t="shared" si="1"/>
        <v>1</v>
      </c>
      <c r="U46" s="33">
        <f t="shared" si="1"/>
        <v>8</v>
      </c>
      <c r="V46" s="33"/>
      <c r="W46" s="33">
        <f t="shared" si="1"/>
        <v>3</v>
      </c>
      <c r="X46" s="33">
        <f t="shared" si="1"/>
        <v>32</v>
      </c>
      <c r="Y46" s="33">
        <f t="shared" si="1"/>
        <v>2</v>
      </c>
      <c r="Z46" s="33">
        <f t="shared" si="1"/>
        <v>5</v>
      </c>
      <c r="AA46" s="33">
        <f t="shared" si="1"/>
        <v>0</v>
      </c>
      <c r="AB46" s="33">
        <f t="shared" si="1"/>
        <v>0</v>
      </c>
      <c r="AC46" s="34">
        <f>SUM(AC7:AC45)</f>
        <v>3767</v>
      </c>
    </row>
    <row r="47" spans="2:29" ht="15.75" thickTop="1"/>
    <row r="49" spans="2:10" ht="23.25">
      <c r="D49" s="18">
        <f>AC46</f>
        <v>3767</v>
      </c>
      <c r="I49" s="30"/>
      <c r="J49" s="30"/>
    </row>
    <row r="52" spans="2:10" ht="19.5">
      <c r="B52" s="40" t="s">
        <v>87</v>
      </c>
      <c r="C52" s="40"/>
      <c r="D52" s="29">
        <v>3597</v>
      </c>
      <c r="G52" s="41" t="s">
        <v>88</v>
      </c>
      <c r="H52" s="41"/>
      <c r="I52" s="41"/>
      <c r="J52" s="31">
        <f>D49-D52</f>
        <v>170</v>
      </c>
    </row>
    <row r="54" spans="2:10" ht="15.75">
      <c r="B54" s="42" t="s">
        <v>79</v>
      </c>
      <c r="C54" s="42"/>
      <c r="D54" s="42"/>
    </row>
    <row r="55" spans="2:10" ht="9" customHeight="1">
      <c r="B55" s="22"/>
      <c r="C55" s="22"/>
      <c r="D55" s="22"/>
    </row>
    <row r="56" spans="2:10" ht="15.75">
      <c r="B56" s="23">
        <v>1</v>
      </c>
      <c r="C56" s="23" t="s">
        <v>60</v>
      </c>
      <c r="D56" s="23">
        <v>293</v>
      </c>
    </row>
    <row r="57" spans="2:10" ht="15.75">
      <c r="B57" s="23">
        <v>2</v>
      </c>
      <c r="C57" s="23" t="s">
        <v>61</v>
      </c>
      <c r="D57" s="23">
        <v>298</v>
      </c>
    </row>
    <row r="58" spans="2:10" ht="15.75">
      <c r="B58" s="23">
        <v>3</v>
      </c>
      <c r="C58" s="23" t="s">
        <v>62</v>
      </c>
      <c r="D58" s="23">
        <v>306</v>
      </c>
    </row>
    <row r="59" spans="2:10" ht="15.75">
      <c r="B59" s="23">
        <v>4</v>
      </c>
      <c r="C59" s="23" t="s">
        <v>63</v>
      </c>
      <c r="D59" s="23">
        <v>251</v>
      </c>
    </row>
    <row r="60" spans="2:10" ht="15.75">
      <c r="B60" s="23">
        <v>5</v>
      </c>
      <c r="C60" s="23" t="s">
        <v>64</v>
      </c>
      <c r="D60" s="23">
        <v>266</v>
      </c>
    </row>
    <row r="61" spans="2:10" ht="15.75">
      <c r="B61" s="23">
        <v>6</v>
      </c>
      <c r="C61" s="23" t="s">
        <v>65</v>
      </c>
      <c r="D61" s="23">
        <v>128</v>
      </c>
    </row>
    <row r="62" spans="2:10" ht="15.75">
      <c r="B62" s="23">
        <v>7</v>
      </c>
      <c r="C62" s="24" t="s">
        <v>66</v>
      </c>
      <c r="D62" s="23">
        <v>409</v>
      </c>
    </row>
    <row r="63" spans="2:10" ht="15.75">
      <c r="B63" s="23">
        <v>8</v>
      </c>
      <c r="C63" s="23" t="s">
        <v>67</v>
      </c>
      <c r="D63" s="23">
        <v>354</v>
      </c>
    </row>
    <row r="64" spans="2:10" ht="15.75">
      <c r="B64" s="23">
        <v>9</v>
      </c>
      <c r="C64" s="23" t="s">
        <v>68</v>
      </c>
      <c r="D64" s="23">
        <v>347</v>
      </c>
    </row>
    <row r="65" spans="2:4" ht="15.75">
      <c r="B65" s="23">
        <v>10</v>
      </c>
      <c r="C65" s="23" t="s">
        <v>69</v>
      </c>
      <c r="D65" s="23">
        <v>341</v>
      </c>
    </row>
    <row r="66" spans="2:4" ht="15.75">
      <c r="B66" s="23">
        <v>11</v>
      </c>
      <c r="C66" s="23" t="s">
        <v>70</v>
      </c>
      <c r="D66" s="23">
        <v>360</v>
      </c>
    </row>
    <row r="67" spans="2:4" ht="15.75">
      <c r="B67" s="23">
        <v>12</v>
      </c>
      <c r="C67" s="23" t="s">
        <v>71</v>
      </c>
      <c r="D67" s="25">
        <v>244</v>
      </c>
    </row>
  </sheetData>
  <mergeCells count="30">
    <mergeCell ref="B54:D54"/>
    <mergeCell ref="N5:N6"/>
    <mergeCell ref="O5:O6"/>
    <mergeCell ref="K5:K6"/>
    <mergeCell ref="AE5:AE6"/>
    <mergeCell ref="AC5:AC6"/>
    <mergeCell ref="P5:P6"/>
    <mergeCell ref="Q5:Q6"/>
    <mergeCell ref="T5:T6"/>
    <mergeCell ref="U5:U6"/>
    <mergeCell ref="Z5:Z6"/>
    <mergeCell ref="AA5:AA6"/>
    <mergeCell ref="W5:W6"/>
    <mergeCell ref="G5:G6"/>
    <mergeCell ref="H5:H6"/>
    <mergeCell ref="I5:I6"/>
    <mergeCell ref="B46:C46"/>
    <mergeCell ref="B2:AC3"/>
    <mergeCell ref="R5:R6"/>
    <mergeCell ref="AB5:AB6"/>
    <mergeCell ref="B52:C52"/>
    <mergeCell ref="G52:I52"/>
    <mergeCell ref="L5:L6"/>
    <mergeCell ref="M5:M6"/>
    <mergeCell ref="B5:B6"/>
    <mergeCell ref="C5:C6"/>
    <mergeCell ref="D5:D6"/>
    <mergeCell ref="E5:E6"/>
    <mergeCell ref="F5:F6"/>
    <mergeCell ref="J5:J6"/>
  </mergeCells>
  <pageMargins left="0.23622047244094491" right="0.23622047244094491" top="0.74803149606299213" bottom="0.74803149606299213" header="0.31496062992125984" footer="0.31496062992125984"/>
  <pageSetup paperSize="10000" scale="52" orientation="landscape" r:id="rId1"/>
  <rowBreaks count="1" manualBreakCount="1">
    <brk id="46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C3:G43"/>
  <sheetViews>
    <sheetView workbookViewId="0">
      <selection activeCell="E2" sqref="E2"/>
    </sheetView>
  </sheetViews>
  <sheetFormatPr defaultRowHeight="19.5"/>
  <cols>
    <col min="1" max="2" width="9.140625" style="15"/>
    <col min="3" max="3" width="4" style="15" customWidth="1"/>
    <col min="4" max="4" width="18.42578125" style="15" customWidth="1"/>
    <col min="5" max="5" width="25.5703125" style="15" customWidth="1"/>
    <col min="6" max="6" width="39" style="15" customWidth="1"/>
    <col min="7" max="7" width="13.42578125" style="15" customWidth="1"/>
    <col min="8" max="16384" width="9.140625" style="15"/>
  </cols>
  <sheetData>
    <row r="3" spans="3:7" ht="23.1" customHeight="1">
      <c r="C3" s="14">
        <v>1</v>
      </c>
      <c r="D3" s="14" t="s">
        <v>42</v>
      </c>
      <c r="E3" s="17"/>
      <c r="F3" s="17"/>
      <c r="G3" s="17"/>
    </row>
    <row r="4" spans="3:7" ht="23.1" customHeight="1">
      <c r="C4" s="14">
        <v>2</v>
      </c>
      <c r="D4" s="14" t="s">
        <v>10</v>
      </c>
      <c r="E4" s="17"/>
      <c r="F4" s="17"/>
      <c r="G4" s="17"/>
    </row>
    <row r="5" spans="3:7" ht="23.1" customHeight="1">
      <c r="C5" s="14">
        <v>3</v>
      </c>
      <c r="D5" s="14" t="s">
        <v>12</v>
      </c>
      <c r="E5" s="17"/>
      <c r="F5" s="17"/>
      <c r="G5" s="17"/>
    </row>
    <row r="6" spans="3:7" ht="23.1" customHeight="1">
      <c r="C6" s="14">
        <v>4</v>
      </c>
      <c r="D6" s="14" t="s">
        <v>35</v>
      </c>
      <c r="E6" s="17"/>
      <c r="F6" s="17"/>
      <c r="G6" s="17"/>
    </row>
    <row r="7" spans="3:7" ht="23.1" customHeight="1">
      <c r="C7" s="14">
        <v>5</v>
      </c>
      <c r="D7" s="14" t="s">
        <v>8</v>
      </c>
      <c r="E7" s="17"/>
      <c r="F7" s="17"/>
      <c r="G7" s="17"/>
    </row>
    <row r="8" spans="3:7" ht="23.1" customHeight="1">
      <c r="C8" s="14">
        <v>6</v>
      </c>
      <c r="D8" s="14" t="s">
        <v>27</v>
      </c>
      <c r="E8" s="17"/>
      <c r="F8" s="17"/>
      <c r="G8" s="17"/>
    </row>
    <row r="9" spans="3:7" ht="23.1" customHeight="1">
      <c r="C9" s="14">
        <v>7</v>
      </c>
      <c r="D9" s="14" t="s">
        <v>5</v>
      </c>
      <c r="E9" s="17"/>
      <c r="F9" s="17"/>
      <c r="G9" s="17"/>
    </row>
    <row r="10" spans="3:7" ht="23.1" customHeight="1">
      <c r="C10" s="14">
        <v>8</v>
      </c>
      <c r="D10" s="14" t="s">
        <v>7</v>
      </c>
      <c r="E10" s="17"/>
      <c r="F10" s="17"/>
      <c r="G10" s="17"/>
    </row>
    <row r="11" spans="3:7" ht="23.1" customHeight="1">
      <c r="C11" s="14">
        <v>9</v>
      </c>
      <c r="D11" s="14" t="s">
        <v>20</v>
      </c>
      <c r="E11" s="17"/>
      <c r="F11" s="17"/>
      <c r="G11" s="17"/>
    </row>
    <row r="12" spans="3:7" ht="23.1" customHeight="1">
      <c r="C12" s="14">
        <v>10</v>
      </c>
      <c r="D12" s="14" t="s">
        <v>41</v>
      </c>
      <c r="E12" s="17"/>
      <c r="F12" s="17"/>
      <c r="G12" s="17"/>
    </row>
    <row r="13" spans="3:7" ht="23.1" customHeight="1">
      <c r="C13" s="14">
        <v>11</v>
      </c>
      <c r="D13" s="14" t="s">
        <v>31</v>
      </c>
      <c r="E13" s="17"/>
      <c r="F13" s="17"/>
      <c r="G13" s="17"/>
    </row>
    <row r="14" spans="3:7" ht="23.1" customHeight="1">
      <c r="C14" s="14">
        <v>12</v>
      </c>
      <c r="D14" s="14" t="s">
        <v>11</v>
      </c>
      <c r="E14" s="17"/>
      <c r="F14" s="17"/>
      <c r="G14" s="17"/>
    </row>
    <row r="15" spans="3:7" ht="23.1" customHeight="1">
      <c r="C15" s="14">
        <v>13</v>
      </c>
      <c r="D15" s="14" t="s">
        <v>23</v>
      </c>
      <c r="E15" s="17"/>
      <c r="F15" s="17"/>
      <c r="G15" s="17"/>
    </row>
    <row r="16" spans="3:7" ht="23.1" customHeight="1">
      <c r="C16" s="14">
        <v>14</v>
      </c>
      <c r="D16" s="14" t="s">
        <v>34</v>
      </c>
      <c r="E16" s="17"/>
      <c r="F16" s="17"/>
      <c r="G16" s="17"/>
    </row>
    <row r="17" spans="3:7" ht="23.1" customHeight="1">
      <c r="C17" s="14">
        <v>15</v>
      </c>
      <c r="D17" s="14" t="s">
        <v>19</v>
      </c>
      <c r="E17" s="17"/>
      <c r="F17" s="17"/>
      <c r="G17" s="17"/>
    </row>
    <row r="18" spans="3:7" ht="23.1" customHeight="1">
      <c r="C18" s="14">
        <v>16</v>
      </c>
      <c r="D18" s="14" t="s">
        <v>36</v>
      </c>
      <c r="E18" s="17"/>
      <c r="F18" s="17"/>
      <c r="G18" s="17"/>
    </row>
    <row r="19" spans="3:7" ht="23.1" customHeight="1">
      <c r="C19" s="14">
        <v>17</v>
      </c>
      <c r="D19" s="14" t="s">
        <v>21</v>
      </c>
      <c r="E19" s="17"/>
      <c r="F19" s="17"/>
      <c r="G19" s="17"/>
    </row>
    <row r="20" spans="3:7" ht="23.1" customHeight="1">
      <c r="C20" s="14">
        <v>18</v>
      </c>
      <c r="D20" s="14" t="s">
        <v>4</v>
      </c>
      <c r="E20" s="17"/>
      <c r="F20" s="17"/>
      <c r="G20" s="17"/>
    </row>
    <row r="21" spans="3:7" ht="23.1" customHeight="1">
      <c r="C21" s="14">
        <v>19</v>
      </c>
      <c r="D21" s="14" t="s">
        <v>28</v>
      </c>
      <c r="E21" s="17"/>
      <c r="F21" s="17"/>
      <c r="G21" s="17"/>
    </row>
    <row r="22" spans="3:7" ht="23.1" customHeight="1">
      <c r="C22" s="14">
        <v>20</v>
      </c>
      <c r="D22" s="14" t="s">
        <v>26</v>
      </c>
      <c r="E22" s="17"/>
      <c r="F22" s="17"/>
      <c r="G22" s="17"/>
    </row>
    <row r="23" spans="3:7" ht="23.1" customHeight="1">
      <c r="C23" s="14">
        <v>21</v>
      </c>
      <c r="D23" s="14" t="s">
        <v>22</v>
      </c>
      <c r="E23" s="17"/>
      <c r="F23" s="17"/>
      <c r="G23" s="17"/>
    </row>
    <row r="24" spans="3:7" ht="23.1" customHeight="1">
      <c r="C24" s="14">
        <v>22</v>
      </c>
      <c r="D24" s="14" t="s">
        <v>29</v>
      </c>
      <c r="E24" s="17"/>
      <c r="F24" s="17"/>
      <c r="G24" s="17"/>
    </row>
    <row r="25" spans="3:7" ht="23.1" customHeight="1">
      <c r="C25" s="14">
        <v>23</v>
      </c>
      <c r="D25" s="14" t="s">
        <v>37</v>
      </c>
      <c r="E25" s="17"/>
      <c r="F25" s="17"/>
      <c r="G25" s="17"/>
    </row>
    <row r="26" spans="3:7" ht="23.1" customHeight="1">
      <c r="C26" s="14">
        <v>24</v>
      </c>
      <c r="D26" s="14" t="s">
        <v>6</v>
      </c>
      <c r="E26" s="17"/>
      <c r="F26" s="17"/>
      <c r="G26" s="17"/>
    </row>
    <row r="27" spans="3:7" ht="23.1" customHeight="1">
      <c r="C27" s="14">
        <v>25</v>
      </c>
      <c r="D27" s="14" t="s">
        <v>9</v>
      </c>
      <c r="E27" s="17"/>
      <c r="F27" s="17"/>
      <c r="G27" s="17"/>
    </row>
    <row r="28" spans="3:7" ht="23.1" customHeight="1">
      <c r="C28" s="14">
        <v>26</v>
      </c>
      <c r="D28" s="14" t="s">
        <v>43</v>
      </c>
      <c r="E28" s="17"/>
      <c r="F28" s="17"/>
      <c r="G28" s="17"/>
    </row>
    <row r="29" spans="3:7" ht="23.1" customHeight="1">
      <c r="C29" s="14">
        <v>27</v>
      </c>
      <c r="D29" s="14" t="s">
        <v>33</v>
      </c>
      <c r="E29" s="17"/>
      <c r="F29" s="17"/>
      <c r="G29" s="17"/>
    </row>
    <row r="30" spans="3:7" ht="23.1" customHeight="1">
      <c r="C30" s="14">
        <v>28</v>
      </c>
      <c r="D30" s="14" t="s">
        <v>15</v>
      </c>
      <c r="E30" s="17"/>
      <c r="F30" s="17"/>
      <c r="G30" s="17"/>
    </row>
    <row r="31" spans="3:7" ht="23.1" customHeight="1">
      <c r="C31" s="14">
        <v>29</v>
      </c>
      <c r="D31" s="14" t="s">
        <v>18</v>
      </c>
      <c r="E31" s="17"/>
      <c r="F31" s="17"/>
      <c r="G31" s="17"/>
    </row>
    <row r="32" spans="3:7" ht="23.1" customHeight="1">
      <c r="C32" s="14">
        <v>30</v>
      </c>
      <c r="D32" s="14" t="s">
        <v>30</v>
      </c>
      <c r="E32" s="17"/>
      <c r="F32" s="17"/>
      <c r="G32" s="17"/>
    </row>
    <row r="33" spans="3:7" ht="23.1" customHeight="1">
      <c r="C33" s="14">
        <v>31</v>
      </c>
      <c r="D33" s="14" t="s">
        <v>24</v>
      </c>
      <c r="E33" s="17"/>
      <c r="F33" s="17"/>
      <c r="G33" s="17"/>
    </row>
    <row r="34" spans="3:7" ht="23.1" customHeight="1">
      <c r="C34" s="14">
        <v>32</v>
      </c>
      <c r="D34" s="14" t="s">
        <v>13</v>
      </c>
      <c r="E34" s="17"/>
      <c r="F34" s="17"/>
      <c r="G34" s="17"/>
    </row>
    <row r="35" spans="3:7" ht="23.1" customHeight="1">
      <c r="C35" s="14">
        <v>33</v>
      </c>
      <c r="D35" s="14" t="s">
        <v>32</v>
      </c>
      <c r="E35" s="17"/>
      <c r="F35" s="17"/>
      <c r="G35" s="17"/>
    </row>
    <row r="36" spans="3:7" ht="23.1" customHeight="1">
      <c r="C36" s="14">
        <v>34</v>
      </c>
      <c r="D36" s="14" t="s">
        <v>16</v>
      </c>
      <c r="E36" s="17"/>
      <c r="F36" s="17"/>
      <c r="G36" s="17"/>
    </row>
    <row r="37" spans="3:7" ht="23.1" customHeight="1">
      <c r="C37" s="14">
        <v>35</v>
      </c>
      <c r="D37" s="14" t="s">
        <v>25</v>
      </c>
      <c r="E37" s="17"/>
      <c r="F37" s="17"/>
      <c r="G37" s="17"/>
    </row>
    <row r="38" spans="3:7" ht="23.1" customHeight="1">
      <c r="C38" s="14">
        <v>36</v>
      </c>
      <c r="D38" s="14" t="s">
        <v>38</v>
      </c>
      <c r="E38" s="17"/>
      <c r="F38" s="17"/>
      <c r="G38" s="17"/>
    </row>
    <row r="39" spans="3:7" ht="23.1" customHeight="1">
      <c r="C39" s="14">
        <v>37</v>
      </c>
      <c r="D39" s="14" t="s">
        <v>40</v>
      </c>
      <c r="E39" s="17"/>
      <c r="F39" s="17"/>
      <c r="G39" s="17"/>
    </row>
    <row r="40" spans="3:7" ht="23.1" customHeight="1">
      <c r="C40" s="14">
        <v>38</v>
      </c>
      <c r="D40" s="14" t="s">
        <v>17</v>
      </c>
      <c r="E40" s="17"/>
      <c r="F40" s="17"/>
      <c r="G40" s="17"/>
    </row>
    <row r="41" spans="3:7" ht="23.1" customHeight="1">
      <c r="C41" s="14">
        <v>39</v>
      </c>
      <c r="D41" s="14" t="s">
        <v>14</v>
      </c>
      <c r="E41" s="17"/>
      <c r="F41" s="17"/>
      <c r="G41" s="17"/>
    </row>
    <row r="42" spans="3:7" ht="30" customHeight="1">
      <c r="C42" s="16"/>
    </row>
    <row r="43" spans="3:7" ht="30" customHeight="1">
      <c r="C43" s="16"/>
      <c r="D43" s="16"/>
    </row>
  </sheetData>
  <pageMargins left="0.39370078740157483" right="0.39370078740157483" top="0.43" bottom="0.46" header="0.19" footer="0.17"/>
  <pageSetup paperSize="1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2017</vt:lpstr>
      <vt:lpstr>Sheet2</vt:lpstr>
      <vt:lpstr>Sheet2!Print_Area</vt:lpstr>
    </vt:vector>
  </TitlesOfParts>
  <Company>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pa-tasik</dc:creator>
  <cp:lastModifiedBy>ANTON</cp:lastModifiedBy>
  <cp:lastPrinted>2018-04-23T03:16:17Z</cp:lastPrinted>
  <dcterms:created xsi:type="dcterms:W3CDTF">2008-05-16T04:48:04Z</dcterms:created>
  <dcterms:modified xsi:type="dcterms:W3CDTF">2018-04-23T03:31:03Z</dcterms:modified>
</cp:coreProperties>
</file>